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g2" sheetId="1" r:id="rId1"/>
  </sheets>
  <calcPr calcId="145621" calcOnSave="0"/>
</workbook>
</file>

<file path=xl/calcChain.xml><?xml version="1.0" encoding="utf-8"?>
<calcChain xmlns="http://schemas.openxmlformats.org/spreadsheetml/2006/main">
  <c r="E31" i="1" l="1"/>
  <c r="D30" i="1"/>
  <c r="E29" i="1"/>
  <c r="D29" i="1"/>
  <c r="E28" i="1"/>
  <c r="E30" i="1" s="1"/>
  <c r="D26" i="1"/>
  <c r="D32" i="1" s="1"/>
  <c r="E25" i="1"/>
  <c r="E24" i="1"/>
  <c r="E23" i="1"/>
  <c r="E26" i="1" s="1"/>
  <c r="E32" i="1" s="1"/>
  <c r="E22" i="1"/>
  <c r="E21" i="1"/>
  <c r="E20" i="1"/>
  <c r="E16" i="1"/>
  <c r="E15" i="1"/>
  <c r="D14" i="1"/>
  <c r="D17" i="1" s="1"/>
  <c r="E13" i="1"/>
  <c r="E12" i="1"/>
  <c r="E11" i="1"/>
  <c r="E10" i="1"/>
  <c r="E9" i="1"/>
  <c r="E8" i="1"/>
  <c r="E7" i="1"/>
  <c r="E14" i="1" s="1"/>
  <c r="E17" i="1" s="1"/>
  <c r="E33" i="1" s="1"/>
  <c r="E6" i="1"/>
  <c r="E5" i="1"/>
  <c r="D33" i="1" l="1"/>
  <c r="D38" i="1" s="1"/>
</calcChain>
</file>

<file path=xl/sharedStrings.xml><?xml version="1.0" encoding="utf-8"?>
<sst xmlns="http://schemas.openxmlformats.org/spreadsheetml/2006/main" count="40" uniqueCount="39">
  <si>
    <t>G2. Indtægter og omkostninger fordelt på primære kategorier (internt regnskab) 2017-2018</t>
  </si>
  <si>
    <t>Mio. kr. årets priser</t>
  </si>
  <si>
    <t>Regnskab 2017</t>
  </si>
  <si>
    <t>Regnskab 2018</t>
  </si>
  <si>
    <t>Ordinære driftsindtægter</t>
  </si>
  <si>
    <t>Finanslovstilskud</t>
  </si>
  <si>
    <t>Heltidsuddannelse</t>
  </si>
  <si>
    <t>Deltidsuddannelse</t>
  </si>
  <si>
    <t>Udv.studerende</t>
  </si>
  <si>
    <t>Fripladser og stipendier</t>
  </si>
  <si>
    <t>Færdiggørelsesbonus</t>
  </si>
  <si>
    <t>Effektiviseringer</t>
  </si>
  <si>
    <t>Basisforskning</t>
  </si>
  <si>
    <t>Myndighedsopgaver</t>
  </si>
  <si>
    <t>Øvrige formål</t>
  </si>
  <si>
    <t>Finanslovstilskud i alt</t>
  </si>
  <si>
    <t>Eksterne tilskud</t>
  </si>
  <si>
    <t>Salg og øvrige driftsindtægter</t>
  </si>
  <si>
    <t>Ordinære driftsindtægter i alt</t>
  </si>
  <si>
    <t>Ordinære driftsomkostninger</t>
  </si>
  <si>
    <t>Lønninger</t>
  </si>
  <si>
    <t>VIP</t>
  </si>
  <si>
    <t>Ph.d.</t>
  </si>
  <si>
    <t>DVIP</t>
  </si>
  <si>
    <t>TAP</t>
  </si>
  <si>
    <t>DTAP</t>
  </si>
  <si>
    <t>Anden løn</t>
  </si>
  <si>
    <t>Lønninger i alt</t>
  </si>
  <si>
    <t>Øvrige driftsomkostninger</t>
  </si>
  <si>
    <t>Husleje</t>
  </si>
  <si>
    <t>Andre ordinære driftsomkostninger</t>
  </si>
  <si>
    <t>Øvrige driftsomkostninger i alt</t>
  </si>
  <si>
    <t>Afskrivninger i alt</t>
  </si>
  <si>
    <t>Resultat af ordinær drift</t>
  </si>
  <si>
    <t>Finansielle poster</t>
  </si>
  <si>
    <t>Finansielle indtægter</t>
  </si>
  <si>
    <t>Finansielle omkostninger</t>
  </si>
  <si>
    <t>Finansielle poster i alt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</si>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</sst>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#,,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1" borderId="9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0" fillId="22" borderId="10" applyNumberFormat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2" borderId="10" applyNumberFormat="0" applyAlignment="0" applyProtection="0"/>
    <xf numFmtId="43" fontId="1" fillId="0" borderId="0" applyFont="0" applyFill="0" applyBorder="0" applyAlignment="0" applyProtection="0"/>
    <xf numFmtId="0" fontId="14" fillId="23" borderId="11" applyNumberFormat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15" fillId="28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22" borderId="12" applyNumberFormat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8" borderId="0" applyNumberFormat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0" xfId="0" applyFont="1"/>
    <xf numFmtId="164" fontId="3" fillId="0" borderId="0" xfId="1" applyNumberFormat="1" applyFont="1"/>
    <xf numFmtId="165" fontId="3" fillId="0" borderId="0" xfId="1" applyNumberFormat="1" applyFont="1"/>
    <xf numFmtId="0" fontId="2" fillId="3" borderId="2" xfId="0" applyFont="1" applyFill="1" applyBorder="1"/>
    <xf numFmtId="0" fontId="2" fillId="3" borderId="3" xfId="0" applyFont="1" applyFill="1" applyBorder="1"/>
    <xf numFmtId="165" fontId="2" fillId="3" borderId="4" xfId="1" applyNumberFormat="1" applyFont="1" applyFill="1" applyBorder="1" applyAlignment="1">
      <alignment horizontal="center"/>
    </xf>
    <xf numFmtId="165" fontId="2" fillId="3" borderId="5" xfId="1" applyNumberFormat="1" applyFont="1" applyFill="1" applyBorder="1" applyAlignment="1">
      <alignment horizontal="center"/>
    </xf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0" fillId="5" borderId="2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2" xfId="0" applyBorder="1"/>
    <xf numFmtId="165" fontId="0" fillId="0" borderId="2" xfId="1" applyNumberFormat="1" applyFont="1" applyBorder="1"/>
    <xf numFmtId="3" fontId="0" fillId="0" borderId="2" xfId="2" applyNumberFormat="1" applyFont="1" applyBorder="1"/>
    <xf numFmtId="164" fontId="0" fillId="0" borderId="0" xfId="0" applyNumberFormat="1"/>
    <xf numFmtId="165" fontId="1" fillId="5" borderId="2" xfId="1" applyNumberFormat="1" applyFont="1" applyFill="1" applyBorder="1"/>
    <xf numFmtId="3" fontId="0" fillId="5" borderId="2" xfId="2" applyNumberFormat="1" applyFont="1" applyFill="1" applyBorder="1"/>
    <xf numFmtId="165" fontId="0" fillId="5" borderId="2" xfId="1" applyNumberFormat="1" applyFont="1" applyFill="1" applyBorder="1"/>
    <xf numFmtId="0" fontId="3" fillId="6" borderId="2" xfId="0" applyFont="1" applyFill="1" applyBorder="1"/>
    <xf numFmtId="165" fontId="3" fillId="6" borderId="2" xfId="1" applyNumberFormat="1" applyFont="1" applyFill="1" applyBorder="1"/>
    <xf numFmtId="3" fontId="3" fillId="6" borderId="2" xfId="2" applyNumberFormat="1" applyFont="1" applyFill="1" applyBorder="1"/>
    <xf numFmtId="164" fontId="0" fillId="0" borderId="0" xfId="1" applyNumberFormat="1" applyFont="1"/>
    <xf numFmtId="0" fontId="0" fillId="4" borderId="2" xfId="0" applyFill="1" applyBorder="1"/>
    <xf numFmtId="165" fontId="0" fillId="4" borderId="2" xfId="1" applyNumberFormat="1" applyFont="1" applyFill="1" applyBorder="1"/>
    <xf numFmtId="1" fontId="0" fillId="4" borderId="2" xfId="1" applyNumberFormat="1" applyFont="1" applyFill="1" applyBorder="1"/>
    <xf numFmtId="0" fontId="3" fillId="5" borderId="2" xfId="0" applyFont="1" applyFill="1" applyBorder="1"/>
    <xf numFmtId="165" fontId="3" fillId="5" borderId="2" xfId="1" applyNumberFormat="1" applyFont="1" applyFill="1" applyBorder="1"/>
    <xf numFmtId="3" fontId="3" fillId="5" borderId="2" xfId="2" applyNumberFormat="1" applyFont="1" applyFill="1" applyBorder="1"/>
    <xf numFmtId="0" fontId="5" fillId="0" borderId="0" xfId="0" applyFont="1" applyBorder="1" applyAlignment="1">
      <alignment wrapText="1"/>
    </xf>
    <xf numFmtId="165" fontId="0" fillId="0" borderId="0" xfId="1" applyNumberFormat="1" applyFont="1"/>
  </cellXfs>
  <cellStyles count="66">
    <cellStyle name="1000-sep (2 dec) 2" xfId="3"/>
    <cellStyle name="20 % - Markeringsfarve1 2" xfId="4"/>
    <cellStyle name="20 % - Markeringsfarve2 2" xfId="5"/>
    <cellStyle name="20 % - Markeringsfarve3 2" xfId="6"/>
    <cellStyle name="20 % - Markeringsfarve4 2" xfId="7"/>
    <cellStyle name="20 % - Markeringsfarve5 2" xfId="8"/>
    <cellStyle name="20 % - Markeringsfarve6 2" xfId="9"/>
    <cellStyle name="40 % - Markeringsfarve1 2" xfId="10"/>
    <cellStyle name="40 % - Markeringsfarve2 2" xfId="11"/>
    <cellStyle name="40 % - Markeringsfarve3 2" xfId="12"/>
    <cellStyle name="40 % - Markeringsfarve4 2" xfId="13"/>
    <cellStyle name="40 % - Markeringsfarve5 2" xfId="14"/>
    <cellStyle name="40 % - Markeringsfarve6 2" xfId="15"/>
    <cellStyle name="60 % - Markeringsfarve1 2" xfId="16"/>
    <cellStyle name="60 % - Markeringsfarve2 2" xfId="17"/>
    <cellStyle name="60 % - Markeringsfarve3 2" xfId="18"/>
    <cellStyle name="60 % - Markeringsfarve4 2" xfId="19"/>
    <cellStyle name="60 % - Markeringsfarve5 2" xfId="20"/>
    <cellStyle name="60 % - Markeringsfarve6 2" xfId="21"/>
    <cellStyle name="Advarselstekst 2" xfId="22"/>
    <cellStyle name="Bemærk! 2" xfId="23"/>
    <cellStyle name="Bemærk! 2 2" xfId="24"/>
    <cellStyle name="Bemærk! 3" xfId="25"/>
    <cellStyle name="Beregning 2" xfId="26"/>
    <cellStyle name="Forklarende tekst 2" xfId="27"/>
    <cellStyle name="God 2" xfId="28"/>
    <cellStyle name="Input 2" xfId="29"/>
    <cellStyle name="Komma" xfId="1" builtinId="3"/>
    <cellStyle name="Komma 2" xfId="2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Layout" zoomScaleNormal="100" workbookViewId="0"/>
  </sheetViews>
  <sheetFormatPr defaultRowHeight="15" x14ac:dyDescent="0.25"/>
  <cols>
    <col min="3" max="3" width="48.7109375" customWidth="1"/>
    <col min="4" max="4" width="15.7109375" style="26" customWidth="1"/>
    <col min="5" max="5" width="15.7109375" style="34" customWidth="1"/>
    <col min="6" max="6" width="17.7109375" customWidth="1"/>
  </cols>
  <sheetData>
    <row r="1" spans="1:6" s="2" customFormat="1" ht="17.25" x14ac:dyDescent="0.3">
      <c r="A1" s="1" t="s">
        <v>0</v>
      </c>
      <c r="D1" s="3"/>
      <c r="E1" s="4"/>
    </row>
    <row r="2" spans="1:6" x14ac:dyDescent="0.25">
      <c r="A2" s="5" t="s">
        <v>1</v>
      </c>
      <c r="B2" s="5"/>
      <c r="C2" s="6"/>
      <c r="D2" s="7" t="s">
        <v>2</v>
      </c>
      <c r="E2" s="8" t="s">
        <v>3</v>
      </c>
    </row>
    <row r="3" spans="1:6" x14ac:dyDescent="0.25">
      <c r="A3" s="9" t="s">
        <v>4</v>
      </c>
      <c r="B3" s="10"/>
      <c r="C3" s="10"/>
      <c r="D3" s="10"/>
      <c r="E3" s="11"/>
    </row>
    <row r="4" spans="1:6" x14ac:dyDescent="0.25">
      <c r="A4" s="12"/>
      <c r="B4" s="13" t="s">
        <v>5</v>
      </c>
      <c r="C4" s="14"/>
      <c r="D4" s="14"/>
      <c r="E4" s="15"/>
    </row>
    <row r="5" spans="1:6" x14ac:dyDescent="0.25">
      <c r="A5" s="16"/>
      <c r="B5" s="16"/>
      <c r="C5" s="16" t="s">
        <v>6</v>
      </c>
      <c r="D5" s="17">
        <v>1628507987.7400002</v>
      </c>
      <c r="E5" s="18">
        <f>1618672335.76/1000000</f>
        <v>1618.6723357599999</v>
      </c>
    </row>
    <row r="6" spans="1:6" x14ac:dyDescent="0.25">
      <c r="A6" s="16"/>
      <c r="B6" s="16"/>
      <c r="C6" s="16" t="s">
        <v>7</v>
      </c>
      <c r="D6" s="17">
        <v>19894379.290000003</v>
      </c>
      <c r="E6" s="18">
        <f>17988728.76/1000000</f>
        <v>17.988728760000001</v>
      </c>
    </row>
    <row r="7" spans="1:6" x14ac:dyDescent="0.25">
      <c r="A7" s="16"/>
      <c r="B7" s="16"/>
      <c r="C7" s="16" t="s">
        <v>8</v>
      </c>
      <c r="D7" s="17">
        <v>9990005.1900000013</v>
      </c>
      <c r="E7" s="18">
        <f>10558218.11/1000000</f>
        <v>10.558218109999999</v>
      </c>
    </row>
    <row r="8" spans="1:6" x14ac:dyDescent="0.25">
      <c r="A8" s="16"/>
      <c r="B8" s="16"/>
      <c r="C8" s="16" t="s">
        <v>9</v>
      </c>
      <c r="D8" s="17">
        <v>12486262.379999999</v>
      </c>
      <c r="E8" s="18">
        <f>10914924.16/1000000</f>
        <v>10.91492416</v>
      </c>
    </row>
    <row r="9" spans="1:6" x14ac:dyDescent="0.25">
      <c r="A9" s="16"/>
      <c r="B9" s="16"/>
      <c r="C9" s="16" t="s">
        <v>10</v>
      </c>
      <c r="D9" s="17">
        <v>168587009.89000002</v>
      </c>
      <c r="E9" s="18">
        <f>178683418.71/1000000</f>
        <v>178.68341871000001</v>
      </c>
    </row>
    <row r="10" spans="1:6" x14ac:dyDescent="0.25">
      <c r="A10" s="16"/>
      <c r="B10" s="16"/>
      <c r="C10" s="16" t="s">
        <v>11</v>
      </c>
      <c r="D10" s="17">
        <v>-62275060.20000001</v>
      </c>
      <c r="E10" s="18">
        <f>-63956486.86/1000000</f>
        <v>-63.956486859999998</v>
      </c>
    </row>
    <row r="11" spans="1:6" x14ac:dyDescent="0.25">
      <c r="A11" s="16"/>
      <c r="B11" s="16"/>
      <c r="C11" s="16" t="s">
        <v>12</v>
      </c>
      <c r="D11" s="17">
        <v>2036895345.4600005</v>
      </c>
      <c r="E11" s="18">
        <f>2090627064.84/1000000</f>
        <v>2090.62706484</v>
      </c>
      <c r="F11" s="19"/>
    </row>
    <row r="12" spans="1:6" x14ac:dyDescent="0.25">
      <c r="A12" s="16"/>
      <c r="B12" s="16"/>
      <c r="C12" s="16" t="s">
        <v>13</v>
      </c>
      <c r="D12" s="17">
        <v>184447096.17000005</v>
      </c>
      <c r="E12" s="18">
        <f>183352765.2/1000000</f>
        <v>183.35276519999999</v>
      </c>
    </row>
    <row r="13" spans="1:6" x14ac:dyDescent="0.25">
      <c r="A13" s="16"/>
      <c r="B13" s="16"/>
      <c r="C13" s="16" t="s">
        <v>14</v>
      </c>
      <c r="D13" s="17">
        <v>147112879.03</v>
      </c>
      <c r="E13" s="18">
        <f>115949265.72/1000000</f>
        <v>115.94926572</v>
      </c>
    </row>
    <row r="14" spans="1:6" x14ac:dyDescent="0.25">
      <c r="A14" s="16"/>
      <c r="B14" s="16" t="s">
        <v>15</v>
      </c>
      <c r="C14" s="16"/>
      <c r="D14" s="17">
        <f>SUM(D5:D13)</f>
        <v>4145645904.9500012</v>
      </c>
      <c r="E14" s="18">
        <f>SUM(E5:E13)</f>
        <v>4162.7902344000004</v>
      </c>
    </row>
    <row r="15" spans="1:6" x14ac:dyDescent="0.25">
      <c r="A15" s="12"/>
      <c r="B15" s="12" t="s">
        <v>16</v>
      </c>
      <c r="C15" s="12"/>
      <c r="D15" s="20">
        <v>1895817994.0000019</v>
      </c>
      <c r="E15" s="21">
        <f>1944638936.07/1000000</f>
        <v>1944.63893607</v>
      </c>
    </row>
    <row r="16" spans="1:6" x14ac:dyDescent="0.25">
      <c r="A16" s="12"/>
      <c r="B16" s="12" t="s">
        <v>17</v>
      </c>
      <c r="C16" s="12"/>
      <c r="D16" s="22">
        <v>492064724.44</v>
      </c>
      <c r="E16" s="21">
        <f>488182955.11/1000000</f>
        <v>488.18295511000002</v>
      </c>
    </row>
    <row r="17" spans="1:6" x14ac:dyDescent="0.25">
      <c r="A17" s="23" t="s">
        <v>18</v>
      </c>
      <c r="B17" s="23"/>
      <c r="C17" s="23"/>
      <c r="D17" s="24">
        <f>D14+D15+D16</f>
        <v>6533528623.3900023</v>
      </c>
      <c r="E17" s="25">
        <f>E14+E15+E16</f>
        <v>6595.6121255800008</v>
      </c>
      <c r="F17" s="26"/>
    </row>
    <row r="18" spans="1:6" x14ac:dyDescent="0.25">
      <c r="A18" s="9" t="s">
        <v>19</v>
      </c>
      <c r="B18" s="10"/>
      <c r="C18" s="10"/>
      <c r="D18" s="10"/>
      <c r="E18" s="11"/>
    </row>
    <row r="19" spans="1:6" x14ac:dyDescent="0.25">
      <c r="A19" s="12"/>
      <c r="B19" s="13" t="s">
        <v>20</v>
      </c>
      <c r="C19" s="14"/>
      <c r="D19" s="14"/>
      <c r="E19" s="15"/>
    </row>
    <row r="20" spans="1:6" x14ac:dyDescent="0.25">
      <c r="A20" s="16"/>
      <c r="B20" s="16"/>
      <c r="C20" s="16" t="s">
        <v>21</v>
      </c>
      <c r="D20" s="17">
        <v>1799934546.17998</v>
      </c>
      <c r="E20" s="18">
        <f>1864544145.11/1000000</f>
        <v>1864.5441451099998</v>
      </c>
    </row>
    <row r="21" spans="1:6" x14ac:dyDescent="0.25">
      <c r="A21" s="16"/>
      <c r="B21" s="16"/>
      <c r="C21" s="16" t="s">
        <v>22</v>
      </c>
      <c r="D21" s="17">
        <v>376402419.27999699</v>
      </c>
      <c r="E21" s="18">
        <f>415459814.74/1000000</f>
        <v>415.45981474000001</v>
      </c>
    </row>
    <row r="22" spans="1:6" x14ac:dyDescent="0.25">
      <c r="A22" s="16"/>
      <c r="B22" s="16"/>
      <c r="C22" s="16" t="s">
        <v>23</v>
      </c>
      <c r="D22" s="17">
        <v>189790511.15000099</v>
      </c>
      <c r="E22" s="18">
        <f>184211971.81/1000000</f>
        <v>184.21197180999999</v>
      </c>
    </row>
    <row r="23" spans="1:6" x14ac:dyDescent="0.25">
      <c r="A23" s="16"/>
      <c r="B23" s="16"/>
      <c r="C23" s="16" t="s">
        <v>24</v>
      </c>
      <c r="D23" s="17">
        <v>1559780139.8399999</v>
      </c>
      <c r="E23" s="18">
        <f>1592935384.73/1000000</f>
        <v>1592.9353847300001</v>
      </c>
    </row>
    <row r="24" spans="1:6" x14ac:dyDescent="0.25">
      <c r="A24" s="16"/>
      <c r="B24" s="16"/>
      <c r="C24" s="16" t="s">
        <v>25</v>
      </c>
      <c r="D24" s="17">
        <v>68730383.4799999</v>
      </c>
      <c r="E24" s="18">
        <f>71760085.7000001/1000000</f>
        <v>71.760085700000104</v>
      </c>
    </row>
    <row r="25" spans="1:6" x14ac:dyDescent="0.25">
      <c r="A25" s="16"/>
      <c r="B25" s="16"/>
      <c r="C25" s="16" t="s">
        <v>26</v>
      </c>
      <c r="D25" s="17">
        <v>105904195.43000001</v>
      </c>
      <c r="E25" s="18">
        <f>108458342.37/1000000</f>
        <v>108.45834237000001</v>
      </c>
    </row>
    <row r="26" spans="1:6" x14ac:dyDescent="0.25">
      <c r="A26" s="16"/>
      <c r="B26" s="16" t="s">
        <v>27</v>
      </c>
      <c r="C26" s="16"/>
      <c r="D26" s="17">
        <f>SUM(D20:D25)</f>
        <v>4100542195.3599777</v>
      </c>
      <c r="E26" s="18">
        <f>SUM(E20:E25)</f>
        <v>4237.3697444599993</v>
      </c>
      <c r="F26" s="26"/>
    </row>
    <row r="27" spans="1:6" x14ac:dyDescent="0.25">
      <c r="A27" s="12"/>
      <c r="B27" s="13" t="s">
        <v>28</v>
      </c>
      <c r="C27" s="14"/>
      <c r="D27" s="14"/>
      <c r="E27" s="15"/>
    </row>
    <row r="28" spans="1:6" x14ac:dyDescent="0.25">
      <c r="A28" s="16"/>
      <c r="B28" s="16"/>
      <c r="C28" s="16" t="s">
        <v>29</v>
      </c>
      <c r="D28" s="17">
        <v>663217367.02999997</v>
      </c>
      <c r="E28" s="18">
        <f>677222445.71/1000000</f>
        <v>677.22244570999999</v>
      </c>
    </row>
    <row r="29" spans="1:6" x14ac:dyDescent="0.25">
      <c r="A29" s="16"/>
      <c r="B29" s="16"/>
      <c r="C29" s="16" t="s">
        <v>30</v>
      </c>
      <c r="D29" s="17">
        <f>1593818512.46</f>
        <v>1593818512.46</v>
      </c>
      <c r="E29" s="18">
        <f>1551558863.86/1000000</f>
        <v>1551.55886386</v>
      </c>
    </row>
    <row r="30" spans="1:6" x14ac:dyDescent="0.25">
      <c r="A30" s="16"/>
      <c r="B30" s="16" t="s">
        <v>31</v>
      </c>
      <c r="C30" s="16"/>
      <c r="D30" s="17">
        <f>D29+D28</f>
        <v>2257035879.4899998</v>
      </c>
      <c r="E30" s="18">
        <f>E28+E29</f>
        <v>2228.7813095699998</v>
      </c>
      <c r="F30" s="26"/>
    </row>
    <row r="31" spans="1:6" x14ac:dyDescent="0.25">
      <c r="A31" s="12"/>
      <c r="B31" s="12" t="s">
        <v>32</v>
      </c>
      <c r="C31" s="12"/>
      <c r="D31" s="22">
        <v>149381467.67000008</v>
      </c>
      <c r="E31" s="21">
        <f>138742059.97/1000000</f>
        <v>138.74205996999999</v>
      </c>
    </row>
    <row r="32" spans="1:6" x14ac:dyDescent="0.25">
      <c r="A32" s="23" t="s">
        <v>18</v>
      </c>
      <c r="B32" s="23"/>
      <c r="C32" s="23"/>
      <c r="D32" s="24">
        <f>D26+D30+D31</f>
        <v>6506959542.5199776</v>
      </c>
      <c r="E32" s="25">
        <f>E26+E28+E29+E31</f>
        <v>6604.8931139999995</v>
      </c>
      <c r="F32" s="26"/>
    </row>
    <row r="33" spans="1:6" x14ac:dyDescent="0.25">
      <c r="A33" s="27" t="s">
        <v>33</v>
      </c>
      <c r="B33" s="27"/>
      <c r="C33" s="27"/>
      <c r="D33" s="28">
        <f>D17-D32</f>
        <v>26569080.870024681</v>
      </c>
      <c r="E33" s="29">
        <f>E17-E32</f>
        <v>-9.2809884199987209</v>
      </c>
    </row>
    <row r="34" spans="1:6" x14ac:dyDescent="0.25">
      <c r="A34" s="16"/>
      <c r="B34" s="16" t="s">
        <v>34</v>
      </c>
      <c r="C34" s="16"/>
      <c r="D34" s="17"/>
      <c r="E34" s="17"/>
    </row>
    <row r="35" spans="1:6" x14ac:dyDescent="0.25">
      <c r="A35" s="16"/>
      <c r="B35" s="16"/>
      <c r="C35" s="16" t="s">
        <v>35</v>
      </c>
      <c r="D35" s="17">
        <v>55135796.340000011</v>
      </c>
      <c r="E35" s="18">
        <v>34.116935040000001</v>
      </c>
    </row>
    <row r="36" spans="1:6" x14ac:dyDescent="0.25">
      <c r="A36" s="16"/>
      <c r="B36" s="16"/>
      <c r="C36" s="16" t="s">
        <v>36</v>
      </c>
      <c r="D36" s="17">
        <v>14108346.830000002</v>
      </c>
      <c r="E36" s="18">
        <v>27.258223140000002</v>
      </c>
    </row>
    <row r="37" spans="1:6" x14ac:dyDescent="0.25">
      <c r="A37" s="16"/>
      <c r="B37" s="16" t="s">
        <v>37</v>
      </c>
      <c r="C37" s="16"/>
      <c r="D37" s="17">
        <v>41027449.510000005</v>
      </c>
      <c r="E37" s="18">
        <v>6.8587118999999994</v>
      </c>
    </row>
    <row r="38" spans="1:6" x14ac:dyDescent="0.25">
      <c r="A38" s="30" t="s">
        <v>38</v>
      </c>
      <c r="B38" s="30"/>
      <c r="C38" s="30"/>
      <c r="D38" s="31">
        <f>(D33+D37)</f>
        <v>67596530.380024686</v>
      </c>
      <c r="E38" s="32">
        <v>-2.4222765199987215</v>
      </c>
      <c r="F38" s="26"/>
    </row>
    <row r="40" spans="1:6" x14ac:dyDescent="0.25">
      <c r="A40" s="33"/>
      <c r="B40" s="33"/>
      <c r="C40" s="33"/>
      <c r="D40" s="33"/>
      <c r="E40" s="33"/>
    </row>
  </sheetData>
  <mergeCells count="5">
    <mergeCell ref="A3:E3"/>
    <mergeCell ref="B4:E4"/>
    <mergeCell ref="A18:E18"/>
    <mergeCell ref="B19:E19"/>
    <mergeCell ref="B27:E27"/>
  </mergeCells>
  <pageMargins left="0.25" right="0.25" top="0.95833333333333337" bottom="0.75" header="0.3" footer="0.3"/>
  <pageSetup paperSize="9" fitToWidth="0" fitToHeight="0" orientation="portrait" r:id="rId1"/>
  <headerFooter>
    <oddHeader>&amp;L&amp;G&amp;R ØKONOMI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g2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2019-06-11T08:18:24Z</dcterms:created>
  <dcterms:modified xsi:type="dcterms:W3CDTF">2019-06-11T08:18:34Z</dcterms:modified>
</cp:coreProperties>
</file>